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fokan\Dropbox\岡野文紀\セルフィー\HP改修\"/>
    </mc:Choice>
  </mc:AlternateContent>
  <xr:revisionPtr revIDLastSave="0" documentId="13_ncr:1_{64225C62-7E99-4F60-BFAE-77E29B2DCA8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FL比率 診断＆分析" sheetId="1" r:id="rId1"/>
    <sheet name="改善シミュレーション" sheetId="2" r:id="rId2"/>
    <sheet name="使い方ガイド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2" i="1" l="1"/>
  <c r="C30" i="2" l="1"/>
  <c r="D18" i="2"/>
  <c r="C9" i="2"/>
  <c r="C8" i="2"/>
  <c r="E17" i="2" s="1"/>
  <c r="E30" i="2" s="1"/>
  <c r="C7" i="2"/>
  <c r="E16" i="2" s="1"/>
  <c r="C6" i="2"/>
  <c r="C26" i="1"/>
  <c r="E26" i="1" s="1"/>
  <c r="C25" i="1"/>
  <c r="E25" i="1" s="1"/>
  <c r="C24" i="1"/>
  <c r="E24" i="1" s="1"/>
  <c r="C23" i="1"/>
  <c r="E23" i="1" s="1"/>
  <c r="C18" i="1"/>
  <c r="C19" i="1" s="1"/>
  <c r="C15" i="1"/>
  <c r="E15" i="1" s="1"/>
  <c r="C14" i="1"/>
  <c r="D29" i="2" l="1"/>
  <c r="C16" i="1"/>
  <c r="E16" i="1" s="1"/>
  <c r="C10" i="2"/>
  <c r="C29" i="2" s="1"/>
  <c r="D30" i="2"/>
  <c r="E18" i="2"/>
  <c r="F30" i="2" s="1"/>
  <c r="D16" i="2"/>
  <c r="F16" i="2" s="1"/>
  <c r="D31" i="2" s="1"/>
  <c r="D23" i="2"/>
  <c r="G29" i="2" s="1"/>
  <c r="E14" i="1"/>
  <c r="D17" i="2"/>
  <c r="G17" i="2" s="1"/>
  <c r="E29" i="2" l="1"/>
  <c r="F29" i="2"/>
  <c r="F17" i="2"/>
  <c r="E31" i="2" s="1"/>
  <c r="C11" i="2"/>
  <c r="C31" i="2" s="1"/>
  <c r="G23" i="2"/>
  <c r="F23" i="2"/>
  <c r="G31" i="2" s="1"/>
  <c r="E23" i="2"/>
  <c r="G30" i="2" s="1"/>
  <c r="G18" i="2"/>
  <c r="F18" i="2"/>
  <c r="F31" i="2" s="1"/>
  <c r="G16" i="2"/>
</calcChain>
</file>

<file path=xl/sharedStrings.xml><?xml version="1.0" encoding="utf-8"?>
<sst xmlns="http://schemas.openxmlformats.org/spreadsheetml/2006/main" count="119" uniqueCount="100">
  <si>
    <t>あなたの店の「利益体質」を数字で可視化します｜株式会社セルフィー</t>
  </si>
  <si>
    <t xml:space="preserve">  ❶  基本データ入力（青色セルに数字を入力してください）</t>
  </si>
  <si>
    <t>月間 売上高（税抜）</t>
  </si>
  <si>
    <t>円</t>
  </si>
  <si>
    <t>月間 食材原価（仕入高）</t>
  </si>
  <si>
    <t>月間 人件費（社保含む）</t>
  </si>
  <si>
    <t>月間 その他経費（家賃・光熱費等）</t>
  </si>
  <si>
    <t xml:space="preserve">  ❷  自動計算結果</t>
  </si>
  <si>
    <t>項目</t>
  </si>
  <si>
    <t>あなたの店</t>
  </si>
  <si>
    <t>判定</t>
  </si>
  <si>
    <t>営業利益（概算）</t>
  </si>
  <si>
    <t>営業利益率</t>
  </si>
  <si>
    <t>食材原価</t>
  </si>
  <si>
    <t>人件費</t>
  </si>
  <si>
    <t>その他経費</t>
  </si>
  <si>
    <t>営業利益</t>
  </si>
  <si>
    <t>改善シミュレーション ─ 「もし○○したら、利益はいくら変わる？」</t>
  </si>
  <si>
    <t>売上高</t>
  </si>
  <si>
    <t xml:space="preserve">  🔄  改善シナリオ（青色セルに削減率を入力してください）</t>
  </si>
  <si>
    <t>改善シナリオ</t>
  </si>
  <si>
    <t>削減率</t>
  </si>
  <si>
    <t>改善後の金額</t>
  </si>
  <si>
    <t>利益の増加額</t>
  </si>
  <si>
    <t>改善後利益率</t>
  </si>
  <si>
    <t>増加率</t>
  </si>
  <si>
    <t>改善後の売上</t>
  </si>
  <si>
    <t xml:space="preserve">  📋  改善効果まとめ</t>
  </si>
  <si>
    <t>現在</t>
  </si>
  <si>
    <t>月間 営業利益</t>
  </si>
  <si>
    <t>年間換算 利益増加額</t>
  </si>
  <si>
    <r>
      <rPr>
        <b/>
        <sz val="16"/>
        <color rgb="FFEA580C"/>
        <rFont val="Yu Gothic"/>
        <family val="3"/>
        <charset val="128"/>
      </rPr>
      <t>FL</t>
    </r>
    <r>
      <rPr>
        <b/>
        <sz val="16"/>
        <color rgb="FFEA580C"/>
        <rFont val="Noto Sans CJK SC"/>
        <family val="2"/>
      </rPr>
      <t>比率 自動計算＆利益シミュレーションシート ─ 使い方ガイド</t>
    </r>
  </si>
  <si>
    <t>■ このツールの目的</t>
  </si>
  <si>
    <r>
      <rPr>
        <sz val="11"/>
        <color rgb="FF374151"/>
        <rFont val="Noto Sans CJK SC"/>
        <family val="2"/>
      </rPr>
      <t>飲食店経営において最も重要な指標のひとつである「</t>
    </r>
    <r>
      <rPr>
        <sz val="11"/>
        <color rgb="FF374151"/>
        <rFont val="Yu Gothic"/>
        <family val="3"/>
        <charset val="128"/>
      </rPr>
      <t>FL</t>
    </r>
    <r>
      <rPr>
        <sz val="11"/>
        <color rgb="FF374151"/>
        <rFont val="Noto Sans CJK SC"/>
        <family val="2"/>
      </rPr>
      <t>比率」を自動計算し、</t>
    </r>
  </si>
  <si>
    <t>業界標準との比較と改善シミュレーションを通じて、利益改善の具体的な道筋を可視化するツールです。</t>
  </si>
  <si>
    <r>
      <rPr>
        <b/>
        <sz val="13"/>
        <color rgb="FFEA580C"/>
        <rFont val="Yu Gothic"/>
        <family val="3"/>
        <charset val="128"/>
      </rPr>
      <t>■ FL</t>
    </r>
    <r>
      <rPr>
        <b/>
        <sz val="13"/>
        <color rgb="FFEA580C"/>
        <rFont val="Noto Sans CJK SC"/>
        <family val="2"/>
      </rPr>
      <t>比率とは？</t>
    </r>
  </si>
  <si>
    <r>
      <rPr>
        <sz val="11"/>
        <color rgb="FF374151"/>
        <rFont val="Yu Gothic"/>
        <family val="3"/>
        <charset val="128"/>
      </rPr>
      <t>F</t>
    </r>
    <r>
      <rPr>
        <sz val="11"/>
        <color rgb="FF374151"/>
        <rFont val="Noto Sans CJK SC"/>
        <family val="2"/>
      </rPr>
      <t>（</t>
    </r>
    <r>
      <rPr>
        <sz val="11"/>
        <color rgb="FF374151"/>
        <rFont val="Yu Gothic"/>
        <family val="3"/>
        <charset val="128"/>
      </rPr>
      <t>Food</t>
    </r>
    <r>
      <rPr>
        <sz val="11"/>
        <color rgb="FF374151"/>
        <rFont val="Noto Sans CJK SC"/>
        <family val="2"/>
      </rPr>
      <t>）＝ 食材原価率 … 売上に対する食材仕入れの割合</t>
    </r>
  </si>
  <si>
    <r>
      <rPr>
        <sz val="11"/>
        <color rgb="FF374151"/>
        <rFont val="Yu Gothic"/>
        <family val="3"/>
        <charset val="128"/>
      </rPr>
      <t>L</t>
    </r>
    <r>
      <rPr>
        <sz val="11"/>
        <color rgb="FF374151"/>
        <rFont val="Noto Sans CJK SC"/>
        <family val="2"/>
      </rPr>
      <t>（</t>
    </r>
    <r>
      <rPr>
        <sz val="11"/>
        <color rgb="FF374151"/>
        <rFont val="Yu Gothic"/>
        <family val="3"/>
        <charset val="128"/>
      </rPr>
      <t>Labor</t>
    </r>
    <r>
      <rPr>
        <sz val="11"/>
        <color rgb="FF374151"/>
        <rFont val="Noto Sans CJK SC"/>
        <family val="2"/>
      </rPr>
      <t>）＝ 人件費率 … 売上に対する人件費の割合</t>
    </r>
  </si>
  <si>
    <r>
      <rPr>
        <sz val="11"/>
        <color rgb="FF374151"/>
        <rFont val="Yu Gothic"/>
        <family val="3"/>
        <charset val="128"/>
      </rPr>
      <t>FL</t>
    </r>
    <r>
      <rPr>
        <sz val="11"/>
        <color rgb="FF374151"/>
        <rFont val="Noto Sans CJK SC"/>
        <family val="2"/>
      </rPr>
      <t xml:space="preserve">比率 ＝ </t>
    </r>
    <r>
      <rPr>
        <sz val="11"/>
        <color rgb="FF374151"/>
        <rFont val="Yu Gothic"/>
        <family val="3"/>
        <charset val="128"/>
      </rPr>
      <t>F</t>
    </r>
    <r>
      <rPr>
        <sz val="11"/>
        <color rgb="FF374151"/>
        <rFont val="Noto Sans CJK SC"/>
        <family val="2"/>
      </rPr>
      <t xml:space="preserve">比率 ＋ </t>
    </r>
    <r>
      <rPr>
        <sz val="11"/>
        <color rgb="FF374151"/>
        <rFont val="Yu Gothic"/>
        <family val="3"/>
        <charset val="128"/>
      </rPr>
      <t>L</t>
    </r>
    <r>
      <rPr>
        <sz val="11"/>
        <color rgb="FF374151"/>
        <rFont val="Noto Sans CJK SC"/>
        <family val="2"/>
      </rPr>
      <t>比率 … 売上のうち、食材と人件費で消える割合</t>
    </r>
  </si>
  <si>
    <t>■ 業界標準の目安</t>
  </si>
  <si>
    <r>
      <rPr>
        <sz val="11"/>
        <color rgb="FF374151"/>
        <rFont val="Yu Gothic"/>
        <family val="3"/>
        <charset val="128"/>
      </rPr>
      <t>F</t>
    </r>
    <r>
      <rPr>
        <sz val="11"/>
        <color rgb="FF374151"/>
        <rFont val="Noto Sans CJK SC"/>
        <family val="2"/>
      </rPr>
      <t>比率（食材原価率）：</t>
    </r>
    <r>
      <rPr>
        <sz val="11"/>
        <color rgb="FF374151"/>
        <rFont val="Yu Gothic"/>
        <family val="3"/>
        <charset val="128"/>
      </rPr>
      <t xml:space="preserve">30% </t>
    </r>
    <r>
      <rPr>
        <sz val="11"/>
        <color rgb="FF374151"/>
        <rFont val="Noto Sans CJK SC"/>
        <family val="2"/>
      </rPr>
      <t>以下が目標</t>
    </r>
  </si>
  <si>
    <r>
      <rPr>
        <sz val="11"/>
        <color rgb="FF374151"/>
        <rFont val="Yu Gothic"/>
        <family val="3"/>
        <charset val="128"/>
      </rPr>
      <t>L</t>
    </r>
    <r>
      <rPr>
        <sz val="11"/>
        <color rgb="FF374151"/>
        <rFont val="Noto Sans CJK SC"/>
        <family val="2"/>
      </rPr>
      <t>比率（人件費率）：</t>
    </r>
    <r>
      <rPr>
        <sz val="11"/>
        <color rgb="FF374151"/>
        <rFont val="Yu Gothic"/>
        <family val="3"/>
        <charset val="128"/>
      </rPr>
      <t>25</t>
    </r>
    <r>
      <rPr>
        <sz val="11"/>
        <color rgb="FF374151"/>
        <rFont val="Noto Sans CJK SC"/>
        <family val="2"/>
      </rPr>
      <t>〜</t>
    </r>
    <r>
      <rPr>
        <sz val="11"/>
        <color rgb="FF374151"/>
        <rFont val="Yu Gothic"/>
        <family val="3"/>
        <charset val="128"/>
      </rPr>
      <t xml:space="preserve">30% </t>
    </r>
    <r>
      <rPr>
        <sz val="11"/>
        <color rgb="FF374151"/>
        <rFont val="Noto Sans CJK SC"/>
        <family val="2"/>
      </rPr>
      <t>が目標</t>
    </r>
  </si>
  <si>
    <r>
      <rPr>
        <sz val="11"/>
        <color rgb="FF374151"/>
        <rFont val="Yu Gothic"/>
        <family val="3"/>
        <charset val="128"/>
      </rPr>
      <t>FL</t>
    </r>
    <r>
      <rPr>
        <sz val="11"/>
        <color rgb="FF374151"/>
        <rFont val="Noto Sans CJK SC"/>
        <family val="2"/>
      </rPr>
      <t>比率（合計）：</t>
    </r>
    <r>
      <rPr>
        <sz val="11"/>
        <color rgb="FF374151"/>
        <rFont val="Yu Gothic"/>
        <family val="3"/>
        <charset val="128"/>
      </rPr>
      <t>55</t>
    </r>
    <r>
      <rPr>
        <sz val="11"/>
        <color rgb="FF374151"/>
        <rFont val="Noto Sans CJK SC"/>
        <family val="2"/>
      </rPr>
      <t>〜</t>
    </r>
    <r>
      <rPr>
        <sz val="11"/>
        <color rgb="FF374151"/>
        <rFont val="Yu Gothic"/>
        <family val="3"/>
        <charset val="128"/>
      </rPr>
      <t xml:space="preserve">60% </t>
    </r>
    <r>
      <rPr>
        <sz val="11"/>
        <color rgb="FF374151"/>
        <rFont val="Noto Sans CJK SC"/>
        <family val="2"/>
      </rPr>
      <t>が健全経営の目安</t>
    </r>
  </si>
  <si>
    <r>
      <rPr>
        <sz val="11"/>
        <color rgb="FFDC2626"/>
        <rFont val="Yu Gothic"/>
        <family val="3"/>
        <charset val="128"/>
      </rPr>
      <t>→ FL</t>
    </r>
    <r>
      <rPr>
        <sz val="11"/>
        <color rgb="FFDC2626"/>
        <rFont val="Noto Sans CJK SC"/>
        <family val="2"/>
      </rPr>
      <t>比率が</t>
    </r>
    <r>
      <rPr>
        <sz val="11"/>
        <color rgb="FFDC2626"/>
        <rFont val="Yu Gothic"/>
        <family val="3"/>
        <charset val="128"/>
      </rPr>
      <t>60%</t>
    </r>
    <r>
      <rPr>
        <sz val="11"/>
        <color rgb="FFDC2626"/>
        <rFont val="Noto Sans CJK SC"/>
        <family val="2"/>
      </rPr>
      <t>を超えると、家賃・光熱費等を払った後の利益が圧迫されます。</t>
    </r>
  </si>
  <si>
    <r>
      <rPr>
        <b/>
        <sz val="13"/>
        <color rgb="FFEA580C"/>
        <rFont val="Noto Sans CJK SC"/>
        <family val="2"/>
      </rPr>
      <t>■ シート</t>
    </r>
    <r>
      <rPr>
        <b/>
        <sz val="13"/>
        <color rgb="FFEA580C"/>
        <rFont val="Yu Gothic"/>
        <family val="3"/>
        <charset val="128"/>
      </rPr>
      <t>1</t>
    </r>
    <r>
      <rPr>
        <b/>
        <sz val="13"/>
        <color rgb="FFEA580C"/>
        <rFont val="Noto Sans CJK SC"/>
        <family val="2"/>
      </rPr>
      <t>「</t>
    </r>
    <r>
      <rPr>
        <b/>
        <sz val="13"/>
        <color rgb="FFEA580C"/>
        <rFont val="Yu Gothic"/>
        <family val="3"/>
        <charset val="128"/>
      </rPr>
      <t>FL</t>
    </r>
    <r>
      <rPr>
        <b/>
        <sz val="13"/>
        <color rgb="FFEA580C"/>
        <rFont val="Noto Sans CJK SC"/>
        <family val="2"/>
      </rPr>
      <t>比率 診断＆分析」の使い方</t>
    </r>
  </si>
  <si>
    <r>
      <rPr>
        <sz val="11"/>
        <color rgb="FF374151"/>
        <rFont val="Noto Sans CJK SC"/>
        <family val="2"/>
      </rPr>
      <t>① 青色のセル（</t>
    </r>
    <r>
      <rPr>
        <sz val="11"/>
        <color rgb="FF374151"/>
        <rFont val="Yu Gothic"/>
        <family val="3"/>
        <charset val="128"/>
      </rPr>
      <t>C7</t>
    </r>
    <r>
      <rPr>
        <sz val="11"/>
        <color rgb="FF374151"/>
        <rFont val="Noto Sans CJK SC"/>
        <family val="2"/>
      </rPr>
      <t>〜</t>
    </r>
    <r>
      <rPr>
        <sz val="11"/>
        <color rgb="FF374151"/>
        <rFont val="Yu Gothic"/>
        <family val="3"/>
        <charset val="128"/>
      </rPr>
      <t>C10</t>
    </r>
    <r>
      <rPr>
        <sz val="11"/>
        <color rgb="FF374151"/>
        <rFont val="Noto Sans CJK SC"/>
        <family val="2"/>
      </rPr>
      <t>）に、直近</t>
    </r>
    <r>
      <rPr>
        <sz val="11"/>
        <color rgb="FF374151"/>
        <rFont val="Yu Gothic"/>
        <family val="3"/>
        <charset val="128"/>
      </rPr>
      <t>1</t>
    </r>
    <r>
      <rPr>
        <sz val="11"/>
        <color rgb="FF374151"/>
        <rFont val="Noto Sans CJK SC"/>
        <family val="2"/>
      </rPr>
      <t>ヶ月の数字を入力してください。</t>
    </r>
  </si>
  <si>
    <r>
      <rPr>
        <sz val="11"/>
        <color rgb="FF374151"/>
        <rFont val="Noto Sans CJK SC"/>
        <family val="2"/>
      </rPr>
      <t>② 入力すると、</t>
    </r>
    <r>
      <rPr>
        <sz val="11"/>
        <color rgb="FF374151"/>
        <rFont val="Yu Gothic"/>
        <family val="3"/>
        <charset val="128"/>
      </rPr>
      <t>F</t>
    </r>
    <r>
      <rPr>
        <sz val="11"/>
        <color rgb="FF374151"/>
        <rFont val="Noto Sans CJK SC"/>
        <family val="2"/>
      </rPr>
      <t>比率・</t>
    </r>
    <r>
      <rPr>
        <sz val="11"/>
        <color rgb="FF374151"/>
        <rFont val="Yu Gothic"/>
        <family val="3"/>
        <charset val="128"/>
      </rPr>
      <t>L</t>
    </r>
    <r>
      <rPr>
        <sz val="11"/>
        <color rgb="FF374151"/>
        <rFont val="Noto Sans CJK SC"/>
        <family val="2"/>
      </rPr>
      <t>比率・</t>
    </r>
    <r>
      <rPr>
        <sz val="11"/>
        <color rgb="FF374151"/>
        <rFont val="Yu Gothic"/>
        <family val="3"/>
        <charset val="128"/>
      </rPr>
      <t>FL</t>
    </r>
    <r>
      <rPr>
        <sz val="11"/>
        <color rgb="FF374151"/>
        <rFont val="Noto Sans CJK SC"/>
        <family val="2"/>
      </rPr>
      <t>比率・営業利益が自動計算されます。</t>
    </r>
  </si>
  <si>
    <t>③「判定」欄で、業界標準と比較した結果が表示されます。</t>
  </si>
  <si>
    <t>④ グラフで売上の内訳（構成比）が視覚的に確認できます。</t>
  </si>
  <si>
    <r>
      <rPr>
        <b/>
        <sz val="13"/>
        <color rgb="FFEA580C"/>
        <rFont val="Noto Sans CJK SC"/>
        <family val="2"/>
      </rPr>
      <t>■ シート</t>
    </r>
    <r>
      <rPr>
        <b/>
        <sz val="13"/>
        <color rgb="FFEA580C"/>
        <rFont val="Yu Gothic"/>
        <family val="3"/>
        <charset val="128"/>
      </rPr>
      <t>2</t>
    </r>
    <r>
      <rPr>
        <b/>
        <sz val="13"/>
        <color rgb="FFEA580C"/>
        <rFont val="Noto Sans CJK SC"/>
        <family val="2"/>
      </rPr>
      <t>「改善シミュレーション」の使い方</t>
    </r>
  </si>
  <si>
    <r>
      <rPr>
        <sz val="11"/>
        <color rgb="FF374151"/>
        <rFont val="Noto Sans CJK SC"/>
        <family val="2"/>
      </rPr>
      <t>① シート</t>
    </r>
    <r>
      <rPr>
        <sz val="11"/>
        <color rgb="FF374151"/>
        <rFont val="Yu Gothic"/>
        <family val="3"/>
        <charset val="128"/>
      </rPr>
      <t>1</t>
    </r>
    <r>
      <rPr>
        <sz val="11"/>
        <color rgb="FF374151"/>
        <rFont val="Noto Sans CJK SC"/>
        <family val="2"/>
      </rPr>
      <t>のデータが自動で参照されます（入力不要）。</t>
    </r>
  </si>
  <si>
    <t>② 青色セルの「削減率」を変更すると、改善後の利益が自動計算されます。</t>
  </si>
  <si>
    <r>
      <rPr>
        <sz val="11"/>
        <color rgb="FF374151"/>
        <rFont val="Yu Gothic"/>
        <family val="3"/>
        <charset val="128"/>
      </rPr>
      <t>③ 4</t>
    </r>
    <r>
      <rPr>
        <sz val="11"/>
        <color rgb="FF374151"/>
        <rFont val="Noto Sans CJK SC"/>
        <family val="2"/>
      </rPr>
      <t>つのシナリオ（食材削減・人件費削減・両方・売上</t>
    </r>
    <r>
      <rPr>
        <sz val="11"/>
        <color rgb="FF374151"/>
        <rFont val="Yu Gothic"/>
        <family val="3"/>
        <charset val="128"/>
      </rPr>
      <t>UP</t>
    </r>
    <r>
      <rPr>
        <sz val="11"/>
        <color rgb="FF374151"/>
        <rFont val="Noto Sans CJK SC"/>
        <family val="2"/>
      </rPr>
      <t>）を比較できます。</t>
    </r>
  </si>
  <si>
    <t>④「改善効果まとめ」で、年間換算の利益増加額を一覧で確認できます。</t>
  </si>
  <si>
    <t>■ 入力する数字の準備</t>
  </si>
  <si>
    <t>・売上高 … レジの月間集計、または確定申告・試算表の売上高</t>
  </si>
  <si>
    <t>・食材原価 … 仕入伝票の月間合計、または買掛帳の合計額</t>
  </si>
  <si>
    <t>・人件費 … 給与明細の合計＋社会保険料の事業主負担分</t>
  </si>
  <si>
    <t>・その他経費 … 家賃＋光熱費＋通信費＋消耗品費＋その他固定費</t>
  </si>
  <si>
    <t xml:space="preserve">  ※ 概算で構いません。まずは「およその数字」で傾向を掴むことが大切です。</t>
  </si>
  <si>
    <t>■ 活用のポイント</t>
  </si>
  <si>
    <r>
      <rPr>
        <sz val="11"/>
        <color rgb="FF374151"/>
        <rFont val="Noto Sans CJK SC"/>
        <family val="2"/>
      </rPr>
      <t>・毎月数字を更新することで、</t>
    </r>
    <r>
      <rPr>
        <sz val="11"/>
        <color rgb="FF374151"/>
        <rFont val="Yu Gothic"/>
        <family val="3"/>
        <charset val="128"/>
      </rPr>
      <t>FL</t>
    </r>
    <r>
      <rPr>
        <sz val="11"/>
        <color rgb="FF374151"/>
        <rFont val="Noto Sans CJK SC"/>
        <family val="2"/>
      </rPr>
      <t>比率の推移を把握できます。</t>
    </r>
  </si>
  <si>
    <t>・改善シミュレーションは「何から手をつけるか」の判断材料になります。</t>
  </si>
  <si>
    <t>・税理士さんとの打合せ時に、このシートを見せると具体的な議論ができます。</t>
  </si>
  <si>
    <t>■ さらに詳しい分析・改善のご相談</t>
  </si>
  <si>
    <t>「数字を入れてみたが、どこから手をつければいいかわからない」</t>
  </si>
  <si>
    <t>「シミュレーション結果を実現するための具体策を知りたい」</t>
  </si>
  <si>
    <r>
      <rPr>
        <sz val="11"/>
        <color rgb="FF374151"/>
        <rFont val="Noto Sans CJK SC"/>
        <family val="2"/>
      </rPr>
      <t>そんな方は、お気軽にご相談ください。初回</t>
    </r>
    <r>
      <rPr>
        <sz val="11"/>
        <color rgb="FF374151"/>
        <rFont val="Yu Gothic"/>
        <family val="3"/>
        <charset val="128"/>
      </rPr>
      <t>60</t>
    </r>
    <r>
      <rPr>
        <sz val="11"/>
        <color rgb="FF374151"/>
        <rFont val="Noto Sans CJK SC"/>
        <family val="2"/>
      </rPr>
      <t>分の無料相談を実施しています。</t>
    </r>
  </si>
  <si>
    <t>━━━━━━━━━━━━━━━━━━━━━━━━━━━━━━━━━━━━━━</t>
  </si>
  <si>
    <t>株式会社セルフィー ｜ 名古屋のバックオフィス業務改善・経営数値コンサルティング</t>
  </si>
  <si>
    <r>
      <rPr>
        <sz val="11"/>
        <color rgb="FF374151"/>
        <rFont val="Yu Gothic"/>
        <family val="3"/>
        <charset val="128"/>
      </rPr>
      <t>TEL: 052-825-3341</t>
    </r>
    <r>
      <rPr>
        <sz val="11"/>
        <color rgb="FF374151"/>
        <rFont val="Noto Sans CJK SC"/>
        <family val="2"/>
      </rPr>
      <t xml:space="preserve">（平日 </t>
    </r>
    <r>
      <rPr>
        <sz val="11"/>
        <color rgb="FF374151"/>
        <rFont val="Yu Gothic"/>
        <family val="3"/>
        <charset val="128"/>
      </rPr>
      <t>9:00</t>
    </r>
    <r>
      <rPr>
        <sz val="11"/>
        <color rgb="FF374151"/>
        <rFont val="Noto Sans CJK SC"/>
        <family val="2"/>
      </rPr>
      <t>〜</t>
    </r>
    <r>
      <rPr>
        <sz val="11"/>
        <color rgb="FF374151"/>
        <rFont val="Yu Gothic"/>
        <family val="3"/>
        <charset val="128"/>
      </rPr>
      <t>18:00</t>
    </r>
    <r>
      <rPr>
        <sz val="11"/>
        <color rgb="FF374151"/>
        <rFont val="Noto Sans CJK SC"/>
        <family val="2"/>
      </rPr>
      <t>）</t>
    </r>
  </si>
  <si>
    <t>WEB: https://selfie.co.jp/contact/</t>
  </si>
  <si>
    <t>目安</t>
    <rPh sb="0" eb="2">
      <t>メヤス</t>
    </rPh>
    <phoneticPr fontId="11"/>
  </si>
  <si>
    <t>30.0～40.0%</t>
    <phoneticPr fontId="11"/>
  </si>
  <si>
    <t>25.0～35.0%</t>
    <phoneticPr fontId="11"/>
  </si>
  <si>
    <t>55.0～65.0%</t>
    <phoneticPr fontId="11"/>
  </si>
  <si>
    <t>飲食店の FL比率 自動計算 ＆ 利益シミュレーションシート</t>
  </si>
  <si>
    <t>F比率（食材原価率）</t>
  </si>
  <si>
    <t>L比率（人件費率）</t>
  </si>
  <si>
    <t>FL比率（合計）</t>
  </si>
  <si>
    <t>目安：5%以上</t>
  </si>
  <si>
    <r>
      <rPr>
        <sz val="10"/>
        <color rgb="FFEA580C"/>
        <rFont val="Segoe UI Emoji"/>
        <family val="2"/>
      </rPr>
      <t>💡</t>
    </r>
    <r>
      <rPr>
        <sz val="10"/>
        <color rgb="FFEA580C"/>
        <rFont val="游ゴシック"/>
        <family val="3"/>
        <charset val="128"/>
      </rPr>
      <t xml:space="preserve"> サンプル数値が入っています。
　  ご自身の店の数字に置き換えてお使いください。</t>
    </r>
    <phoneticPr fontId="11"/>
  </si>
  <si>
    <t>売上高</t>
    <rPh sb="0" eb="3">
      <t>ウリアゲダカ</t>
    </rPh>
    <phoneticPr fontId="11"/>
  </si>
  <si>
    <t>売上の内訳</t>
    <rPh sb="0" eb="2">
      <t>ウリアゲ</t>
    </rPh>
    <rPh sb="3" eb="5">
      <t>ウチワケ</t>
    </rPh>
    <phoneticPr fontId="11"/>
  </si>
  <si>
    <r>
      <t xml:space="preserve">  </t>
    </r>
    <r>
      <rPr>
        <b/>
        <sz val="12"/>
        <color rgb="FFEA580C"/>
        <rFont val="Segoe UI Emoji"/>
        <family val="2"/>
      </rPr>
      <t>📊</t>
    </r>
    <r>
      <rPr>
        <b/>
        <sz val="12"/>
        <color rgb="FFEA580C"/>
        <rFont val="游ゴシック"/>
        <family val="3"/>
        <charset val="128"/>
      </rPr>
      <t xml:space="preserve"> 売上の内訳</t>
    </r>
    <phoneticPr fontId="11"/>
  </si>
  <si>
    <t>※ シート1「FL比率 診断＆分析」の入力データをもとに自動計算されます</t>
  </si>
  <si>
    <t xml:space="preserve">  📌  現在の状態（シート1から自動参照）</t>
  </si>
  <si>
    <t>FL比率</t>
  </si>
  <si>
    <t>改善後FL比率</t>
  </si>
  <si>
    <t>シナリオA：
食材原価を削減</t>
    <phoneticPr fontId="11"/>
  </si>
  <si>
    <t>シナリオB：
人件費を削減</t>
    <phoneticPr fontId="11"/>
  </si>
  <si>
    <t>シナリオC：
F・L 両方を削減</t>
    <phoneticPr fontId="11"/>
  </si>
  <si>
    <t>A+B 合算</t>
  </si>
  <si>
    <t xml:space="preserve">  📈  売上UP シミュレーション</t>
  </si>
  <si>
    <t>シナリオD：
売上を増加（原価連動）</t>
    <phoneticPr fontId="11"/>
  </si>
  <si>
    <t>※ シナリオDでは、売上増加に比例して食材原価も増加し、人件費・その他経費は固定として計算しています</t>
  </si>
  <si>
    <t>シナリオA
(食材原価削減)</t>
  </si>
  <si>
    <t>シナリオB
(人件費削減)</t>
  </si>
  <si>
    <t>シナリオC
(A+B合算)</t>
  </si>
  <si>
    <t>シナリオD
(売上増加)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</si>
</sst>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%"/>
    <numFmt numFmtId="180" formatCode="#,##0;&quot;▲ &quot;#,##0"/>
  </numFmts>
  <fonts count="42">
    <font>
      <sz val="11"/>
      <color theme="1"/>
      <name val="Calibri"/>
      <family val="2"/>
      <charset val="1"/>
    </font>
    <font>
      <sz val="10"/>
      <name val="Arial"/>
    </font>
    <font>
      <b/>
      <sz val="13"/>
      <color rgb="FFEA580C"/>
      <name val="Yu Gothic"/>
      <family val="3"/>
      <charset val="128"/>
    </font>
    <font>
      <b/>
      <sz val="13"/>
      <color rgb="FFEA580C"/>
      <name val="Noto Sans CJK SC"/>
      <family val="2"/>
    </font>
    <font>
      <b/>
      <sz val="16"/>
      <color rgb="FFEA580C"/>
      <name val="Yu Gothic"/>
      <family val="3"/>
      <charset val="128"/>
    </font>
    <font>
      <b/>
      <sz val="16"/>
      <color rgb="FFEA580C"/>
      <name val="Noto Sans CJK SC"/>
      <family val="2"/>
    </font>
    <font>
      <sz val="11"/>
      <color rgb="FF374151"/>
      <name val="Yu Gothic"/>
      <family val="3"/>
      <charset val="128"/>
    </font>
    <font>
      <sz val="11"/>
      <color rgb="FF374151"/>
      <name val="Noto Sans CJK SC"/>
      <family val="2"/>
    </font>
    <font>
      <sz val="11"/>
      <color rgb="FFDC2626"/>
      <name val="Yu Gothic"/>
      <family val="3"/>
      <charset val="128"/>
    </font>
    <font>
      <sz val="11"/>
      <color rgb="FFDC2626"/>
      <name val="Noto Sans CJK SC"/>
      <family val="2"/>
    </font>
    <font>
      <sz val="10"/>
      <color rgb="FFD1D5DB"/>
      <name val="Yu Gothic"/>
      <family val="3"/>
      <charset val="128"/>
    </font>
    <font>
      <sz val="6"/>
      <name val="ＭＳ Ｐゴシック"/>
      <family val="3"/>
      <charset val="128"/>
    </font>
    <font>
      <b/>
      <sz val="18"/>
      <color rgb="FFEA580C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6B7280"/>
      <name val="游ゴシック"/>
      <family val="3"/>
      <charset val="128"/>
    </font>
    <font>
      <b/>
      <sz val="14"/>
      <color rgb="FFFFFFFF"/>
      <name val="游ゴシック"/>
      <family val="3"/>
      <charset val="128"/>
    </font>
    <font>
      <b/>
      <sz val="12"/>
      <color rgb="FF374151"/>
      <name val="游ゴシック"/>
      <family val="3"/>
      <charset val="128"/>
    </font>
    <font>
      <b/>
      <sz val="12"/>
      <color rgb="FF0000FF"/>
      <name val="游ゴシック"/>
      <family val="3"/>
      <charset val="128"/>
    </font>
    <font>
      <sz val="10"/>
      <color rgb="FFEA580C"/>
      <name val="游ゴシック"/>
      <family val="3"/>
      <charset val="128"/>
    </font>
    <font>
      <b/>
      <sz val="11"/>
      <color rgb="FFFFFFFF"/>
      <name val="游ゴシック"/>
      <family val="3"/>
      <charset val="128"/>
    </font>
    <font>
      <b/>
      <sz val="11"/>
      <color rgb="FF374151"/>
      <name val="游ゴシック"/>
      <family val="3"/>
      <charset val="128"/>
    </font>
    <font>
      <b/>
      <sz val="14"/>
      <color rgb="FF000000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3"/>
      <color rgb="FFEA580C"/>
      <name val="游ゴシック"/>
      <family val="3"/>
      <charset val="128"/>
    </font>
    <font>
      <b/>
      <sz val="16"/>
      <color rgb="FFEA580C"/>
      <name val="游ゴシック"/>
      <family val="3"/>
      <charset val="128"/>
    </font>
    <font>
      <b/>
      <sz val="11"/>
      <color rgb="FF6B7280"/>
      <name val="游ゴシック"/>
      <family val="3"/>
      <charset val="128"/>
    </font>
    <font>
      <b/>
      <sz val="12"/>
      <name val="游ゴシック"/>
      <family val="3"/>
      <charset val="128"/>
    </font>
    <font>
      <sz val="10"/>
      <color rgb="FF6B7280"/>
      <name val="游ゴシック"/>
      <family val="3"/>
      <charset val="128"/>
    </font>
    <font>
      <b/>
      <sz val="12"/>
      <color rgb="FFEA580C"/>
      <name val="游ゴシック"/>
      <family val="3"/>
      <charset val="128"/>
    </font>
    <font>
      <sz val="10"/>
      <color rgb="FF374151"/>
      <name val="游ゴシック"/>
      <family val="3"/>
      <charset val="128"/>
    </font>
    <font>
      <b/>
      <sz val="10"/>
      <color rgb="FF374151"/>
      <name val="游ゴシック"/>
      <family val="3"/>
      <charset val="128"/>
    </font>
    <font>
      <sz val="10"/>
      <color rgb="FFEA580C"/>
      <name val="Segoe UI Emoji"/>
      <family val="2"/>
    </font>
    <font>
      <sz val="10"/>
      <color rgb="FFEA580C"/>
      <name val="游ゴシック"/>
      <family val="2"/>
      <charset val="128"/>
    </font>
    <font>
      <sz val="11"/>
      <color theme="0"/>
      <name val="游ゴシック"/>
      <family val="3"/>
      <charset val="128"/>
    </font>
    <font>
      <sz val="10"/>
      <color theme="0"/>
      <name val="Arial"/>
      <family val="2"/>
    </font>
    <font>
      <b/>
      <sz val="12"/>
      <color rgb="FFEA580C"/>
      <name val="Segoe UI Emoji"/>
      <family val="2"/>
    </font>
    <font>
      <b/>
      <sz val="12"/>
      <color rgb="FF000000"/>
      <name val="游ゴシック"/>
      <family val="3"/>
      <charset val="128"/>
    </font>
    <font>
      <b/>
      <sz val="12"/>
      <color rgb="FF16A34A"/>
      <name val="游ゴシック"/>
      <family val="3"/>
      <charset val="128"/>
    </font>
    <font>
      <b/>
      <sz val="11"/>
      <color rgb="FFEA580C"/>
      <name val="游ゴシック"/>
      <family val="3"/>
      <charset val="128"/>
    </font>
    <font>
      <b/>
      <sz val="14"/>
      <color rgb="FF16A34A"/>
      <name val="游ゴシック"/>
      <family val="3"/>
      <charset val="128"/>
    </font>
    <font>
      <sz val="9"/>
      <color rgb="FF6B7280"/>
      <name val="游ゴシック"/>
      <family val="3"/>
      <charset val="128"/>
    </font>
    <font>
      <b/>
      <sz val="13"/>
      <color rgb="FF16A34A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97316"/>
        <bgColor rgb="FFEA580C"/>
      </patternFill>
    </fill>
    <fill>
      <patternFill patternType="solid">
        <fgColor rgb="FFEFF6FF"/>
        <bgColor rgb="FFF9F9F9"/>
      </patternFill>
    </fill>
    <fill>
      <patternFill patternType="solid">
        <fgColor rgb="FFFFF7ED"/>
        <bgColor rgb="FFF9F9F9"/>
      </patternFill>
    </fill>
    <fill>
      <patternFill patternType="solid">
        <fgColor rgb="FF1F2937"/>
        <bgColor rgb="FF33330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  <diagonal/>
    </border>
    <border>
      <left style="thin">
        <color rgb="FFD1D5DB"/>
      </left>
      <right/>
      <top style="thin">
        <color rgb="FFD1D5DB"/>
      </top>
      <bottom/>
      <diagonal/>
    </border>
  </borders>
  <cellStyleXfs count="2">
    <xf numFmtId="0" fontId="0" fillId="0" borderId="0"/>
    <xf numFmtId="41" fontId="1" fillId="0" borderId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8" fillId="4" borderId="3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176" fontId="21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176" fontId="24" fillId="4" borderId="1" xfId="0" applyNumberFormat="1" applyFont="1" applyFill="1" applyBorder="1" applyAlignment="1">
      <alignment horizontal="right" vertical="center"/>
    </xf>
    <xf numFmtId="10" fontId="25" fillId="4" borderId="1" xfId="0" applyNumberFormat="1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8" fillId="4" borderId="0" xfId="0" applyFont="1" applyFill="1" applyAlignment="1">
      <alignment horizontal="left" vertical="center"/>
    </xf>
    <xf numFmtId="0" fontId="29" fillId="0" borderId="1" xfId="0" applyFont="1" applyBorder="1"/>
    <xf numFmtId="0" fontId="30" fillId="0" borderId="1" xfId="0" applyFont="1" applyBorder="1"/>
    <xf numFmtId="0" fontId="32" fillId="4" borderId="3" xfId="0" applyFont="1" applyFill="1" applyBorder="1" applyAlignment="1">
      <alignment horizontal="left" vertical="center" wrapText="1"/>
    </xf>
    <xf numFmtId="0" fontId="33" fillId="0" borderId="0" xfId="0" applyFont="1"/>
    <xf numFmtId="41" fontId="34" fillId="0" borderId="0" xfId="1" applyFont="1"/>
    <xf numFmtId="180" fontId="33" fillId="0" borderId="0" xfId="0" applyNumberFormat="1" applyFont="1"/>
    <xf numFmtId="180" fontId="34" fillId="0" borderId="0" xfId="1" applyNumberFormat="1" applyFont="1"/>
    <xf numFmtId="180" fontId="13" fillId="0" borderId="1" xfId="0" applyNumberFormat="1" applyFont="1" applyBorder="1"/>
    <xf numFmtId="180" fontId="22" fillId="0" borderId="1" xfId="0" applyNumberFormat="1" applyFont="1" applyBorder="1"/>
    <xf numFmtId="180" fontId="21" fillId="0" borderId="1" xfId="0" applyNumberFormat="1" applyFont="1" applyBorder="1" applyAlignment="1">
      <alignment horizontal="right" vertical="center"/>
    </xf>
    <xf numFmtId="180" fontId="17" fillId="3" borderId="2" xfId="0" applyNumberFormat="1" applyFont="1" applyFill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3" fontId="36" fillId="0" borderId="1" xfId="0" applyNumberFormat="1" applyFont="1" applyBorder="1" applyAlignment="1">
      <alignment horizontal="right" vertical="center"/>
    </xf>
    <xf numFmtId="0" fontId="27" fillId="0" borderId="0" xfId="0" applyFont="1"/>
    <xf numFmtId="0" fontId="20" fillId="4" borderId="1" xfId="0" applyFont="1" applyFill="1" applyBorder="1" applyAlignment="1">
      <alignment horizontal="left" vertical="center" wrapText="1"/>
    </xf>
    <xf numFmtId="3" fontId="36" fillId="4" borderId="1" xfId="0" applyNumberFormat="1" applyFont="1" applyFill="1" applyBorder="1" applyAlignment="1">
      <alignment horizontal="right" vertical="center"/>
    </xf>
    <xf numFmtId="176" fontId="36" fillId="4" borderId="1" xfId="0" applyNumberFormat="1" applyFont="1" applyFill="1" applyBorder="1" applyAlignment="1">
      <alignment horizontal="right" vertical="center"/>
    </xf>
    <xf numFmtId="0" fontId="20" fillId="0" borderId="1" xfId="0" applyFont="1" applyBorder="1" applyAlignment="1">
      <alignment vertical="center" wrapText="1"/>
    </xf>
    <xf numFmtId="3" fontId="37" fillId="0" borderId="1" xfId="0" applyNumberFormat="1" applyFont="1" applyBorder="1" applyAlignment="1">
      <alignment horizontal="right" vertical="center"/>
    </xf>
    <xf numFmtId="176" fontId="36" fillId="0" borderId="1" xfId="0" applyNumberFormat="1" applyFont="1" applyBorder="1" applyAlignment="1">
      <alignment horizontal="right" vertical="center"/>
    </xf>
    <xf numFmtId="0" fontId="38" fillId="4" borderId="1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horizontal="center" vertical="center"/>
    </xf>
    <xf numFmtId="0" fontId="13" fillId="4" borderId="1" xfId="0" applyFont="1" applyFill="1" applyBorder="1"/>
    <xf numFmtId="3" fontId="39" fillId="4" borderId="1" xfId="0" applyNumberFormat="1" applyFont="1" applyFill="1" applyBorder="1" applyAlignment="1">
      <alignment horizontal="right" vertical="center"/>
    </xf>
    <xf numFmtId="0" fontId="40" fillId="0" borderId="0" xfId="0" applyFont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38" fillId="4" borderId="1" xfId="0" applyFont="1" applyFill="1" applyBorder="1" applyAlignment="1">
      <alignment vertical="center"/>
    </xf>
    <xf numFmtId="3" fontId="41" fillId="4" borderId="1" xfId="0" applyNumberFormat="1" applyFont="1" applyFill="1" applyBorder="1" applyAlignment="1">
      <alignment horizontal="right" vertical="center"/>
    </xf>
    <xf numFmtId="176" fontId="17" fillId="3" borderId="2" xfId="0" applyNumberFormat="1" applyFont="1" applyFill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1"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7ED"/>
      <rgbColor rgb="FFEFF6FF"/>
      <rgbColor rgb="FF660066"/>
      <rgbColor rgb="FFEA580C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59E0B"/>
      <rgbColor rgb="FFF97316"/>
      <rgbColor rgb="FF6B7280"/>
      <rgbColor rgb="FF969696"/>
      <rgbColor rgb="FF003366"/>
      <rgbColor rgb="FF16A34A"/>
      <rgbColor rgb="FF003300"/>
      <rgbColor rgb="FF333300"/>
      <rgbColor rgb="FF993300"/>
      <rgbColor rgb="FF993366"/>
      <rgbColor rgb="FF374151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CC"/>
      <color rgb="FFFF6699"/>
      <color rgb="FFCCCCFF"/>
      <color rgb="FFCCFF99"/>
      <color rgb="FFFFCC99"/>
      <color rgb="FFFFFF99"/>
      <color rgb="FF99CCFF"/>
      <color rgb="FF66CCFF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r>
              <a:rPr lang="ja-JP" altLang="en-US" sz="1800" b="1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rPr>
              <a:t>月間売上の内訳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891583202620322"/>
          <c:y val="0.14395235995750397"/>
          <c:w val="0.63689491590690128"/>
          <c:h val="0.7939525965723967"/>
        </c:manualLayout>
      </c:layout>
      <c:barChart>
        <c:barDir val="col"/>
        <c:grouping val="stacked"/>
        <c:varyColors val="0"/>
        <c:ser>
          <c:idx val="0"/>
          <c:order val="0"/>
          <c:tx>
            <c:v>売上高</c:v>
          </c:tx>
          <c:spPr>
            <a:solidFill>
              <a:srgbClr val="99CCFF"/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CCFF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1-86F5-43A6-B731-BD78C288D4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('FL比率 診断＆分析'!$B$22,'FL比率 診断＆分析'!$B$27)</c:f>
              <c:strCache>
                <c:ptCount val="2"/>
                <c:pt idx="0">
                  <c:v>売上高</c:v>
                </c:pt>
                <c:pt idx="1">
                  <c:v>売上の内訳</c:v>
                </c:pt>
              </c:strCache>
            </c:strRef>
          </c:cat>
          <c:val>
            <c:numRef>
              <c:f>'FL比率 診断＆分析'!$D$22:$E$22</c:f>
              <c:numCache>
                <c:formatCode>General</c:formatCode>
                <c:ptCount val="2"/>
                <c:pt idx="0" formatCode="_(* #,##0_);_(* \(#,##0\);_(* &quot;-&quot;_);_(@_)">
                  <c:v>4000000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6F5-43A6-B731-BD78C288D428}"/>
            </c:ext>
          </c:extLst>
        </c:ser>
        <c:ser>
          <c:idx val="4"/>
          <c:order val="1"/>
          <c:tx>
            <c:strRef>
              <c:f>'FL比率 診断＆分析'!$B$26</c:f>
              <c:strCache>
                <c:ptCount val="1"/>
                <c:pt idx="0">
                  <c:v>営業利益</c:v>
                </c:pt>
              </c:strCache>
            </c:strRef>
          </c:tx>
          <c:spPr>
            <a:solidFill>
              <a:srgbClr val="FF99CC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('FL比率 診断＆分析'!$B$22,'FL比率 診断＆分析'!$B$27)</c:f>
              <c:strCache>
                <c:ptCount val="2"/>
                <c:pt idx="0">
                  <c:v>売上高</c:v>
                </c:pt>
                <c:pt idx="1">
                  <c:v>売上の内訳</c:v>
                </c:pt>
              </c:strCache>
            </c:strRef>
          </c:cat>
          <c:val>
            <c:numRef>
              <c:f>'FL比率 診断＆分析'!$D$26:$E$26</c:f>
              <c:numCache>
                <c:formatCode>#,##0;"▲ "#,##0</c:formatCode>
                <c:ptCount val="2"/>
                <c:pt idx="1">
                  <c:v>600000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6F5-43A6-B731-BD78C288D428}"/>
            </c:ext>
          </c:extLst>
        </c:ser>
        <c:ser>
          <c:idx val="3"/>
          <c:order val="2"/>
          <c:tx>
            <c:v>その他経費</c:v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('FL比率 診断＆分析'!$B$22,'FL比率 診断＆分析'!$B$27)</c:f>
              <c:strCache>
                <c:ptCount val="2"/>
                <c:pt idx="0">
                  <c:v>売上高</c:v>
                </c:pt>
                <c:pt idx="1">
                  <c:v>売上の内訳</c:v>
                </c:pt>
              </c:strCache>
            </c:strRef>
          </c:cat>
          <c:val>
            <c:numRef>
              <c:f>'FL比率 診断＆分析'!$D$25:$E$25</c:f>
              <c:numCache>
                <c:formatCode>#,##0;"▲ "#,##0</c:formatCode>
                <c:ptCount val="2"/>
                <c:pt idx="1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6F5-43A6-B731-BD78C288D428}"/>
            </c:ext>
          </c:extLst>
        </c:ser>
        <c:ser>
          <c:idx val="2"/>
          <c:order val="3"/>
          <c:tx>
            <c:v>人件費</c:v>
          </c:tx>
          <c:spPr>
            <a:solidFill>
              <a:srgbClr val="CCFF99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('FL比率 診断＆分析'!$B$22,'FL比率 診断＆分析'!$B$27)</c:f>
              <c:strCache>
                <c:ptCount val="2"/>
                <c:pt idx="0">
                  <c:v>売上高</c:v>
                </c:pt>
                <c:pt idx="1">
                  <c:v>売上の内訳</c:v>
                </c:pt>
              </c:strCache>
            </c:strRef>
          </c:cat>
          <c:val>
            <c:numRef>
              <c:f>'FL比率 診断＆分析'!$D$24:$E$24</c:f>
              <c:numCache>
                <c:formatCode>#,##0;"▲ "#,##0</c:formatCode>
                <c:ptCount val="2"/>
                <c:pt idx="1">
                  <c:v>1000000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6F5-43A6-B731-BD78C288D428}"/>
            </c:ext>
          </c:extLst>
        </c:ser>
        <c:ser>
          <c:idx val="1"/>
          <c:order val="4"/>
          <c:tx>
            <c:v>食材原価</c:v>
          </c:tx>
          <c:spPr>
            <a:solidFill>
              <a:srgbClr val="FFCC99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('FL比率 診断＆分析'!$B$22,'FL比率 診断＆分析'!$B$27)</c:f>
              <c:strCache>
                <c:ptCount val="2"/>
                <c:pt idx="0">
                  <c:v>売上高</c:v>
                </c:pt>
                <c:pt idx="1">
                  <c:v>売上の内訳</c:v>
                </c:pt>
              </c:strCache>
            </c:strRef>
          </c:cat>
          <c:val>
            <c:numRef>
              <c:f>'FL比率 診断＆分析'!$D$23:$E$23</c:f>
              <c:numCache>
                <c:formatCode>#,##0;"▲ "#,##0</c:formatCode>
                <c:ptCount val="2"/>
                <c:pt idx="1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6F5-43A6-B731-BD78C288D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"/>
        <c:overlap val="100"/>
        <c:axId val="20683635"/>
        <c:axId val="10873125"/>
      </c:barChart>
      <c:catAx>
        <c:axId val="206836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360">
            <a:solidFill>
              <a:schemeClr val="bg1">
                <a:lumMod val="85000"/>
              </a:schemeClr>
            </a:solidFill>
            <a:round/>
          </a:ln>
        </c:spPr>
        <c:txPr>
          <a:bodyPr/>
          <a:lstStyle/>
          <a:p>
            <a:pPr>
              <a:defRPr sz="1000" b="1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endParaRPr lang="ja-JP"/>
          </a:p>
        </c:txPr>
        <c:crossAx val="10873125"/>
        <c:crossesAt val="0"/>
        <c:auto val="1"/>
        <c:lblAlgn val="ctr"/>
        <c:lblOffset val="100"/>
        <c:noMultiLvlLbl val="0"/>
      </c:catAx>
      <c:valAx>
        <c:axId val="10873125"/>
        <c:scaling>
          <c:orientation val="minMax"/>
        </c:scaling>
        <c:delete val="0"/>
        <c:axPos val="l"/>
        <c:majorGridlines>
          <c:spPr>
            <a:ln w="9360">
              <a:solidFill>
                <a:schemeClr val="bg1">
                  <a:lumMod val="85000"/>
                </a:schemeClr>
              </a:solidFill>
              <a:round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r>
                  <a:rPr lang="ja-JP" altLang="en-US" sz="1000" b="1" strike="noStrike" spc="-1">
                    <a:solidFill>
                      <a:srgbClr val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</a:rPr>
                  <a:t>金額（円）</a:t>
                </a:r>
              </a:p>
            </c:rich>
          </c:tx>
          <c:layout>
            <c:manualLayout>
              <c:xMode val="edge"/>
              <c:yMode val="edge"/>
              <c:x val="6.4333569928341522E-2"/>
              <c:y val="0.44232669733721486"/>
            </c:manualLayout>
          </c:layout>
          <c:overlay val="0"/>
          <c:spPr>
            <a:noFill/>
            <a:ln w="0">
              <a:noFill/>
            </a:ln>
          </c:spPr>
        </c:title>
        <c:numFmt formatCode="#,##0_);[Red]\(#,##0\)" sourceLinked="0"/>
        <c:majorTickMark val="cross"/>
        <c:minorTickMark val="none"/>
        <c:tickLblPos val="nextTo"/>
        <c:spPr>
          <a:ln w="9360">
            <a:noFill/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endParaRPr lang="ja-JP"/>
          </a:p>
        </c:txPr>
        <c:crossAx val="2068363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noFill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r>
              <a:rPr lang="ja-JP" altLang="en-US" sz="1800" b="1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rPr>
              <a:t>シナリオ別 月間営業利益の比較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39638282919554"/>
          <c:y val="0.1322695162122475"/>
          <c:w val="0.8516309395751761"/>
          <c:h val="0.750392903917132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改善シミュレーション!$C$28:$G$28</c:f>
              <c:strCache>
                <c:ptCount val="5"/>
                <c:pt idx="0">
                  <c:v>現在</c:v>
                </c:pt>
                <c:pt idx="1">
                  <c:v>シナリオA
(食材原価削減)</c:v>
                </c:pt>
                <c:pt idx="2">
                  <c:v>シナリオB
(人件費削減)</c:v>
                </c:pt>
                <c:pt idx="3">
                  <c:v>シナリオC
(A+B合算)</c:v>
                </c:pt>
                <c:pt idx="4">
                  <c:v>シナリオD
(売上増加)</c:v>
                </c:pt>
              </c:strCache>
            </c:strRef>
          </c:cat>
          <c:val>
            <c:numRef>
              <c:f>改善シミュレーション!$C$29:$G$29</c:f>
              <c:numCache>
                <c:formatCode>#,##0</c:formatCode>
                <c:ptCount val="5"/>
                <c:pt idx="0">
                  <c:v>600000</c:v>
                </c:pt>
                <c:pt idx="1">
                  <c:v>636000</c:v>
                </c:pt>
                <c:pt idx="2">
                  <c:v>620000</c:v>
                </c:pt>
                <c:pt idx="3">
                  <c:v>656000</c:v>
                </c:pt>
                <c:pt idx="4">
                  <c:v>684000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14-4B0F-8D81-9961731DB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83720"/>
        <c:axId val="964244"/>
      </c:barChart>
      <c:catAx>
        <c:axId val="5528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endParaRPr lang="ja-JP"/>
          </a:p>
        </c:txPr>
        <c:crossAx val="964244"/>
        <c:crosses val="autoZero"/>
        <c:auto val="1"/>
        <c:lblAlgn val="ctr"/>
        <c:lblOffset val="100"/>
        <c:noMultiLvlLbl val="0"/>
      </c:catAx>
      <c:valAx>
        <c:axId val="964244"/>
        <c:scaling>
          <c:orientation val="minMax"/>
        </c:scaling>
        <c:delete val="0"/>
        <c:axPos val="l"/>
        <c:majorGridlines>
          <c:spPr>
            <a:ln w="9360">
              <a:solidFill>
                <a:schemeClr val="bg1">
                  <a:lumMod val="75000"/>
                </a:schemeClr>
              </a:solidFill>
              <a:prstDash val="sysDash"/>
              <a:round/>
            </a:ln>
          </c:spPr>
        </c:majorGridlines>
        <c:title>
          <c:tx>
            <c:rich>
              <a:bodyPr rot="0" vert="eaVert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</a:defRPr>
                </a:pPr>
                <a:r>
                  <a:rPr lang="ja-JP" altLang="en-US" sz="1000" b="0" strike="noStrike" spc="-1">
                    <a:solidFill>
                      <a:srgbClr val="000000"/>
                    </a:solidFill>
                    <a:latin typeface="游ゴシック" panose="020B0400000000000000" pitchFamily="50" charset="-128"/>
                    <a:ea typeface="游ゴシック" panose="020B0400000000000000" pitchFamily="50" charset="-128"/>
                  </a:rPr>
                  <a:t>円</a:t>
                </a:r>
              </a:p>
            </c:rich>
          </c:tx>
          <c:layout>
            <c:manualLayout>
              <c:xMode val="edge"/>
              <c:yMode val="edge"/>
              <c:x val="7.6216686029000474E-2"/>
              <c:y val="6.2529864666428542E-2"/>
            </c:manualLayout>
          </c:layout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游ゴシック" panose="020B0400000000000000" pitchFamily="50" charset="-128"/>
                <a:ea typeface="游ゴシック" panose="020B0400000000000000" pitchFamily="50" charset="-128"/>
              </a:defRPr>
            </a:pPr>
            <a:endParaRPr lang="ja-JP"/>
          </a:p>
        </c:txPr>
        <c:crossAx val="552837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123265</xdr:colOff>
      <xdr:row>2</xdr:row>
      <xdr:rowOff>179293</xdr:rowOff>
    </xdr:from>
    <xdr:to>
      <xdr:col>19</xdr:col>
      <xdr:colOff>123265</xdr:colOff>
      <xdr:row>17</xdr:row>
      <xdr:rowOff>253002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32</xdr:row>
      <xdr:rowOff>0</xdr:rowOff>
    </xdr:from>
    <xdr:to>
      <xdr:col>7</xdr:col>
      <xdr:colOff>0</xdr:colOff>
      <xdr:row>53</xdr:row>
      <xdr:rowOff>38775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97316"/>
  </sheetPr>
  <dimension ref="B1:G27"/>
  <sheetViews>
    <sheetView showGridLines="0" tabSelected="1" zoomScale="85" zoomScaleNormal="85" workbookViewId="0">
      <selection activeCell="I2" sqref="I2"/>
    </sheetView>
  </sheetViews>
  <sheetFormatPr defaultColWidth="8.7109375" defaultRowHeight="18.75"/>
  <cols>
    <col min="1" max="1" width="2" style="9" customWidth="1"/>
    <col min="2" max="2" width="44.7109375" style="9" bestFit="1" customWidth="1"/>
    <col min="3" max="3" width="22" style="9" customWidth="1"/>
    <col min="4" max="7" width="18" style="9" customWidth="1"/>
    <col min="8" max="8" width="2" style="9" customWidth="1"/>
    <col min="9" max="16384" width="8.7109375" style="9"/>
  </cols>
  <sheetData>
    <row r="1" spans="2:7" ht="45" customHeight="1">
      <c r="B1" s="8" t="s">
        <v>76</v>
      </c>
      <c r="C1" s="8"/>
      <c r="D1" s="8"/>
      <c r="E1" s="8"/>
      <c r="F1" s="8"/>
      <c r="G1" s="8"/>
    </row>
    <row r="2" spans="2:7" ht="24" customHeight="1">
      <c r="B2" s="10" t="s">
        <v>0</v>
      </c>
      <c r="C2" s="10"/>
      <c r="D2" s="10"/>
      <c r="E2" s="10"/>
      <c r="F2" s="10"/>
      <c r="G2" s="10"/>
    </row>
    <row r="4" spans="2:7" ht="31.5" customHeight="1">
      <c r="B4" s="11" t="s">
        <v>1</v>
      </c>
      <c r="C4" s="11"/>
      <c r="D4" s="11"/>
      <c r="E4" s="11"/>
      <c r="F4" s="11"/>
      <c r="G4" s="11"/>
    </row>
    <row r="5" spans="2:7" ht="7.5" customHeight="1"/>
    <row r="6" spans="2:7" ht="36" customHeight="1">
      <c r="B6" s="12" t="s">
        <v>2</v>
      </c>
      <c r="C6" s="37">
        <v>4000000</v>
      </c>
      <c r="D6" s="13" t="s">
        <v>3</v>
      </c>
      <c r="E6" s="29" t="s">
        <v>81</v>
      </c>
      <c r="F6" s="14"/>
      <c r="G6" s="14"/>
    </row>
    <row r="7" spans="2:7" ht="36" customHeight="1">
      <c r="B7" s="12" t="s">
        <v>4</v>
      </c>
      <c r="C7" s="37">
        <v>1200000</v>
      </c>
      <c r="D7" s="13" t="s">
        <v>3</v>
      </c>
      <c r="E7" s="14"/>
      <c r="F7" s="14"/>
      <c r="G7" s="14"/>
    </row>
    <row r="8" spans="2:7" ht="36" customHeight="1">
      <c r="B8" s="12" t="s">
        <v>5</v>
      </c>
      <c r="C8" s="37">
        <v>1000000</v>
      </c>
      <c r="D8" s="13" t="s">
        <v>3</v>
      </c>
    </row>
    <row r="9" spans="2:7" ht="36" customHeight="1">
      <c r="B9" s="12" t="s">
        <v>6</v>
      </c>
      <c r="C9" s="37">
        <v>1200000</v>
      </c>
      <c r="D9" s="13" t="s">
        <v>3</v>
      </c>
    </row>
    <row r="10" spans="2:7" ht="7.5" customHeight="1"/>
    <row r="11" spans="2:7" ht="31.5" customHeight="1">
      <c r="B11" s="11" t="s">
        <v>7</v>
      </c>
      <c r="C11" s="11"/>
      <c r="D11" s="11"/>
      <c r="E11" s="11"/>
      <c r="F11" s="11"/>
      <c r="G11" s="11"/>
    </row>
    <row r="12" spans="2:7" ht="7.5" customHeight="1"/>
    <row r="13" spans="2:7" ht="30" customHeight="1">
      <c r="B13" s="15" t="s">
        <v>8</v>
      </c>
      <c r="C13" s="15" t="s">
        <v>9</v>
      </c>
      <c r="D13" s="15" t="s">
        <v>72</v>
      </c>
      <c r="E13" s="15" t="s">
        <v>10</v>
      </c>
    </row>
    <row r="14" spans="2:7" ht="33.75" customHeight="1">
      <c r="B14" s="16" t="s">
        <v>77</v>
      </c>
      <c r="C14" s="17">
        <f>IF(C6=0,"-",C7/C6)</f>
        <v>0.3</v>
      </c>
      <c r="D14" s="18" t="s">
        <v>73</v>
      </c>
      <c r="E14" s="19" t="str">
        <f>IF(C6=0,"-",IF(C14&lt;=0.3,"✅ 良好",IF(C14&lt;=0.35,"⚠ やや高い","🔴 要改善")))</f>
        <v>✅ 良好</v>
      </c>
    </row>
    <row r="15" spans="2:7" ht="33.75" customHeight="1">
      <c r="B15" s="16" t="s">
        <v>78</v>
      </c>
      <c r="C15" s="17">
        <f>IF(C6=0,"-",C8/C6)</f>
        <v>0.25</v>
      </c>
      <c r="D15" s="20" t="s">
        <v>74</v>
      </c>
      <c r="E15" s="19" t="str">
        <f>IF(C6=0,"-",IF(C15&lt;=0.3,"✅ 良好",IF(C15&lt;=0.35,"⚠ やや高い","🔴 要改善")))</f>
        <v>✅ 良好</v>
      </c>
    </row>
    <row r="16" spans="2:7" ht="37.5" customHeight="1">
      <c r="B16" s="21" t="s">
        <v>79</v>
      </c>
      <c r="C16" s="22">
        <f>IF(C6=0,"-",C14+C15)</f>
        <v>0.55000000000000004</v>
      </c>
      <c r="D16" s="23" t="s">
        <v>75</v>
      </c>
      <c r="E16" s="24" t="str">
        <f>IF(C6=0,"-",IF(C16&lt;=0.6,"✅ 良好",IF(C16&lt;=0.65,"⚠ やや高い","🔴 要改善")))</f>
        <v>✅ 良好</v>
      </c>
    </row>
    <row r="17" spans="2:5" ht="7.5" customHeight="1"/>
    <row r="18" spans="2:5" ht="33.75" customHeight="1">
      <c r="B18" s="16" t="s">
        <v>11</v>
      </c>
      <c r="C18" s="36">
        <f>IF(C6=0,"-",C6-C7-C8-C9)</f>
        <v>600000</v>
      </c>
      <c r="D18" s="13" t="s">
        <v>3</v>
      </c>
    </row>
    <row r="19" spans="2:5" ht="33.75" customHeight="1">
      <c r="B19" s="16" t="s">
        <v>12</v>
      </c>
      <c r="C19" s="17">
        <f>IF(C6=0,"-",C18/C6)</f>
        <v>0.15</v>
      </c>
      <c r="D19" s="25" t="s">
        <v>80</v>
      </c>
    </row>
    <row r="20" spans="2:5" ht="11.25" customHeight="1"/>
    <row r="21" spans="2:5" ht="27.75" customHeight="1">
      <c r="B21" s="26" t="s">
        <v>84</v>
      </c>
      <c r="C21" s="26"/>
      <c r="D21" s="26"/>
      <c r="E21" s="26"/>
    </row>
    <row r="22" spans="2:5" ht="10.5" customHeight="1">
      <c r="B22" s="30" t="s">
        <v>82</v>
      </c>
      <c r="C22" s="30"/>
      <c r="D22" s="31">
        <f>+C6</f>
        <v>4000000</v>
      </c>
      <c r="E22" s="30"/>
    </row>
    <row r="23" spans="2:5">
      <c r="B23" s="27" t="s">
        <v>13</v>
      </c>
      <c r="C23" s="34">
        <f>IF(C6=0,0,C7)</f>
        <v>1200000</v>
      </c>
      <c r="D23" s="32"/>
      <c r="E23" s="33">
        <f>+C23</f>
        <v>1200000</v>
      </c>
    </row>
    <row r="24" spans="2:5">
      <c r="B24" s="27" t="s">
        <v>14</v>
      </c>
      <c r="C24" s="34">
        <f>IF(C6=0,0,C8)</f>
        <v>1000000</v>
      </c>
      <c r="D24" s="32"/>
      <c r="E24" s="33">
        <f>+C24</f>
        <v>1000000</v>
      </c>
    </row>
    <row r="25" spans="2:5">
      <c r="B25" s="27" t="s">
        <v>15</v>
      </c>
      <c r="C25" s="34">
        <f>IF(C6=0,0,C9)</f>
        <v>1200000</v>
      </c>
      <c r="D25" s="32"/>
      <c r="E25" s="33">
        <f>+C25</f>
        <v>1200000</v>
      </c>
    </row>
    <row r="26" spans="2:5">
      <c r="B26" s="28" t="s">
        <v>16</v>
      </c>
      <c r="C26" s="35">
        <f>IF(C6=0,0,C6-C7-C8-C9)</f>
        <v>600000</v>
      </c>
      <c r="D26" s="32"/>
      <c r="E26" s="33">
        <f>+C26</f>
        <v>600000</v>
      </c>
    </row>
    <row r="27" spans="2:5">
      <c r="B27" s="30" t="s">
        <v>83</v>
      </c>
    </row>
  </sheetData>
  <sheetProtection sheet="1" objects="1" scenarios="1"/>
  <mergeCells count="6">
    <mergeCell ref="B21:E21"/>
    <mergeCell ref="B1:G1"/>
    <mergeCell ref="B2:G2"/>
    <mergeCell ref="B4:G4"/>
    <mergeCell ref="E6:G7"/>
    <mergeCell ref="B11:G11"/>
  </mergeCells>
  <phoneticPr fontId="11"/>
  <conditionalFormatting sqref="C19">
    <cfRule type="cellIs" dxfId="0" priority="1" operator="lessThan">
      <formula>0</formula>
    </cfRule>
  </conditionalFormatting>
  <pageMargins left="0.75" right="0.75" top="1" bottom="1" header="0.511811023622047" footer="0.511811023622047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580C"/>
  </sheetPr>
  <dimension ref="B1:G31"/>
  <sheetViews>
    <sheetView showGridLines="0" zoomScale="85" zoomScaleNormal="85" workbookViewId="0">
      <selection activeCell="F9" sqref="F9"/>
    </sheetView>
  </sheetViews>
  <sheetFormatPr defaultColWidth="8.7109375" defaultRowHeight="18.75"/>
  <cols>
    <col min="1" max="1" width="2" style="9" customWidth="1"/>
    <col min="2" max="2" width="30.7109375" style="9" bestFit="1" customWidth="1"/>
    <col min="3" max="7" width="20" style="9" customWidth="1"/>
    <col min="8" max="8" width="2" style="9" customWidth="1"/>
    <col min="9" max="16384" width="8.7109375" style="9"/>
  </cols>
  <sheetData>
    <row r="1" spans="2:7" ht="42" customHeight="1">
      <c r="B1" s="38" t="s">
        <v>17</v>
      </c>
      <c r="C1" s="38"/>
      <c r="D1" s="38"/>
      <c r="E1" s="38"/>
      <c r="F1" s="38"/>
      <c r="G1" s="38"/>
    </row>
    <row r="2" spans="2:7">
      <c r="B2" s="39" t="s">
        <v>85</v>
      </c>
      <c r="C2" s="39"/>
      <c r="D2" s="39"/>
      <c r="E2" s="39"/>
      <c r="F2" s="39"/>
      <c r="G2" s="39"/>
    </row>
    <row r="4" spans="2:7" ht="31.5" customHeight="1">
      <c r="B4" s="11" t="s">
        <v>86</v>
      </c>
      <c r="C4" s="11"/>
      <c r="D4" s="11"/>
      <c r="E4" s="11"/>
      <c r="F4" s="11"/>
      <c r="G4" s="11"/>
    </row>
    <row r="5" spans="2:7" ht="6" customHeight="1"/>
    <row r="6" spans="2:7" ht="27.75" customHeight="1">
      <c r="B6" s="40" t="s">
        <v>18</v>
      </c>
      <c r="C6" s="41">
        <f>'FL比率 診断＆分析'!C6</f>
        <v>4000000</v>
      </c>
      <c r="D6" s="42" t="s">
        <v>3</v>
      </c>
    </row>
    <row r="7" spans="2:7" ht="27.75" customHeight="1">
      <c r="B7" s="40" t="s">
        <v>13</v>
      </c>
      <c r="C7" s="41">
        <f>'FL比率 診断＆分析'!C7</f>
        <v>1200000</v>
      </c>
      <c r="D7" s="42" t="s">
        <v>3</v>
      </c>
    </row>
    <row r="8" spans="2:7" ht="27.75" customHeight="1">
      <c r="B8" s="40" t="s">
        <v>14</v>
      </c>
      <c r="C8" s="41">
        <f>'FL比率 診断＆分析'!C8</f>
        <v>1000000</v>
      </c>
      <c r="D8" s="42" t="s">
        <v>3</v>
      </c>
    </row>
    <row r="9" spans="2:7" ht="27.75" customHeight="1">
      <c r="B9" s="40" t="s">
        <v>15</v>
      </c>
      <c r="C9" s="41">
        <f>'FL比率 診断＆分析'!C9</f>
        <v>1200000</v>
      </c>
      <c r="D9" s="42" t="s">
        <v>3</v>
      </c>
    </row>
    <row r="10" spans="2:7" ht="27.75" customHeight="1">
      <c r="B10" s="43" t="s">
        <v>16</v>
      </c>
      <c r="C10" s="44">
        <f>'FL比率 診断＆分析'!C18</f>
        <v>600000</v>
      </c>
      <c r="D10" s="42" t="s">
        <v>3</v>
      </c>
    </row>
    <row r="11" spans="2:7" ht="27.75" customHeight="1">
      <c r="B11" s="43" t="s">
        <v>87</v>
      </c>
      <c r="C11" s="45">
        <f>'FL比率 診断＆分析'!C16</f>
        <v>0.55000000000000004</v>
      </c>
    </row>
    <row r="12" spans="2:7" ht="9.75" customHeight="1"/>
    <row r="13" spans="2:7" ht="31.5" customHeight="1">
      <c r="B13" s="11" t="s">
        <v>19</v>
      </c>
      <c r="C13" s="11"/>
      <c r="D13" s="11"/>
      <c r="E13" s="11"/>
      <c r="F13" s="11"/>
      <c r="G13" s="11"/>
    </row>
    <row r="14" spans="2:7" ht="6" customHeight="1"/>
    <row r="15" spans="2:7" ht="31.5" customHeight="1">
      <c r="B15" s="15" t="s">
        <v>20</v>
      </c>
      <c r="C15" s="15" t="s">
        <v>21</v>
      </c>
      <c r="D15" s="15" t="s">
        <v>22</v>
      </c>
      <c r="E15" s="15" t="s">
        <v>23</v>
      </c>
      <c r="F15" s="15" t="s">
        <v>88</v>
      </c>
      <c r="G15" s="15" t="s">
        <v>24</v>
      </c>
    </row>
    <row r="16" spans="2:7" ht="36" customHeight="1">
      <c r="B16" s="46" t="s">
        <v>89</v>
      </c>
      <c r="C16" s="57">
        <v>0.03</v>
      </c>
      <c r="D16" s="41">
        <f>C7*(1-C16)</f>
        <v>1164000</v>
      </c>
      <c r="E16" s="47">
        <f>C7*C16</f>
        <v>36000</v>
      </c>
      <c r="F16" s="48">
        <f>IF(C6=0,"-",(D16+C8)/C6)</f>
        <v>0.54100000000000004</v>
      </c>
      <c r="G16" s="48">
        <f>IF(C6=0,"-",(C6-D16-C8-C9)/C6)</f>
        <v>0.159</v>
      </c>
    </row>
    <row r="17" spans="2:7" ht="36" customHeight="1">
      <c r="B17" s="46" t="s">
        <v>90</v>
      </c>
      <c r="C17" s="57">
        <v>0.02</v>
      </c>
      <c r="D17" s="41">
        <f>C8*(1-C17)</f>
        <v>980000</v>
      </c>
      <c r="E17" s="47">
        <f>C8*C17</f>
        <v>20000</v>
      </c>
      <c r="F17" s="48">
        <f>IF(C6=0,"-",(C7+D17)/C6)</f>
        <v>0.54500000000000004</v>
      </c>
      <c r="G17" s="48">
        <f>IF(C6=0,"-",(C6-C7-D17-C9)/C6)</f>
        <v>0.155</v>
      </c>
    </row>
    <row r="18" spans="2:7" ht="37.5" customHeight="1">
      <c r="B18" s="49" t="s">
        <v>91</v>
      </c>
      <c r="C18" s="50" t="s">
        <v>92</v>
      </c>
      <c r="D18" s="51" t="str">
        <f>"-"</f>
        <v>-</v>
      </c>
      <c r="E18" s="52">
        <f>E16+E17</f>
        <v>56000</v>
      </c>
      <c r="F18" s="45">
        <f>IF(C6=0,"-",(D16+D17)/C6)</f>
        <v>0.53600000000000003</v>
      </c>
      <c r="G18" s="45">
        <f>IF(C6=0,"-",(C6-D16-D17-C9)/C6)</f>
        <v>0.16400000000000001</v>
      </c>
    </row>
    <row r="19" spans="2:7" ht="9.75" customHeight="1"/>
    <row r="20" spans="2:7" ht="31.5" customHeight="1">
      <c r="B20" s="11" t="s">
        <v>93</v>
      </c>
      <c r="C20" s="11"/>
      <c r="D20" s="11"/>
      <c r="E20" s="11"/>
      <c r="F20" s="11"/>
      <c r="G20" s="11"/>
    </row>
    <row r="21" spans="2:7" ht="6" customHeight="1"/>
    <row r="22" spans="2:7" ht="31.5" customHeight="1">
      <c r="B22" s="15" t="s">
        <v>20</v>
      </c>
      <c r="C22" s="15" t="s">
        <v>25</v>
      </c>
      <c r="D22" s="15" t="s">
        <v>26</v>
      </c>
      <c r="E22" s="15" t="s">
        <v>23</v>
      </c>
      <c r="F22" s="15" t="s">
        <v>88</v>
      </c>
      <c r="G22" s="15" t="s">
        <v>24</v>
      </c>
    </row>
    <row r="23" spans="2:7" ht="36" customHeight="1">
      <c r="B23" s="46" t="s">
        <v>94</v>
      </c>
      <c r="C23" s="57">
        <v>0.03</v>
      </c>
      <c r="D23" s="41">
        <f>C6*(1+C23)</f>
        <v>4120000</v>
      </c>
      <c r="E23" s="47">
        <f>IF(C6=0,"-",(D23-C7*(1+C23)-C8-C9)-(C6-C7-C8-C9))</f>
        <v>84000</v>
      </c>
      <c r="F23" s="48">
        <f>IF(D23=0,"-",(C7*(1+C23)+C8)/D23)</f>
        <v>0.5427184466019418</v>
      </c>
      <c r="G23" s="48">
        <f>IF(D23=0,"-",(D23-C7*(1+C23)-C8-C9)/D23)</f>
        <v>0.16601941747572815</v>
      </c>
    </row>
    <row r="24" spans="2:7">
      <c r="B24" s="53" t="s">
        <v>95</v>
      </c>
      <c r="C24" s="53"/>
      <c r="D24" s="53"/>
      <c r="E24" s="53"/>
      <c r="F24" s="53"/>
      <c r="G24" s="53"/>
    </row>
    <row r="25" spans="2:7" ht="9.75" customHeight="1"/>
    <row r="26" spans="2:7" ht="31.5" customHeight="1">
      <c r="B26" s="11" t="s">
        <v>27</v>
      </c>
      <c r="C26" s="11"/>
      <c r="D26" s="11"/>
      <c r="E26" s="11"/>
      <c r="F26" s="11"/>
      <c r="G26" s="11"/>
    </row>
    <row r="27" spans="2:7" ht="6" customHeight="1"/>
    <row r="28" spans="2:7" ht="42" customHeight="1">
      <c r="B28" s="15"/>
      <c r="C28" s="15" t="s">
        <v>28</v>
      </c>
      <c r="D28" s="15" t="s">
        <v>96</v>
      </c>
      <c r="E28" s="15" t="s">
        <v>97</v>
      </c>
      <c r="F28" s="15" t="s">
        <v>98</v>
      </c>
      <c r="G28" s="15" t="s">
        <v>99</v>
      </c>
    </row>
    <row r="29" spans="2:7" ht="31.5" customHeight="1">
      <c r="B29" s="54" t="s">
        <v>29</v>
      </c>
      <c r="C29" s="41">
        <f>C10</f>
        <v>600000</v>
      </c>
      <c r="D29" s="41">
        <f>C6-D16-C8-C9</f>
        <v>636000</v>
      </c>
      <c r="E29" s="41">
        <f>C6-C7-D17-C9</f>
        <v>620000</v>
      </c>
      <c r="F29" s="41">
        <f>C6-D16-D17-C9</f>
        <v>656000</v>
      </c>
      <c r="G29" s="41">
        <f>D23-C7*(1+C23)-C8-C9</f>
        <v>684000</v>
      </c>
    </row>
    <row r="30" spans="2:7" ht="37.5" customHeight="1">
      <c r="B30" s="55" t="s">
        <v>30</v>
      </c>
      <c r="C30" s="51" t="str">
        <f>"-"</f>
        <v>-</v>
      </c>
      <c r="D30" s="56">
        <f>E16*12</f>
        <v>432000</v>
      </c>
      <c r="E30" s="56">
        <f>E17*12</f>
        <v>240000</v>
      </c>
      <c r="F30" s="52">
        <f>E18*12</f>
        <v>672000</v>
      </c>
      <c r="G30" s="56">
        <f>E23*12</f>
        <v>1008000</v>
      </c>
    </row>
    <row r="31" spans="2:7" ht="31.5" customHeight="1">
      <c r="B31" s="54" t="s">
        <v>87</v>
      </c>
      <c r="C31" s="48">
        <f>C11</f>
        <v>0.55000000000000004</v>
      </c>
      <c r="D31" s="48">
        <f>F16</f>
        <v>0.54100000000000004</v>
      </c>
      <c r="E31" s="48">
        <f>F17</f>
        <v>0.54500000000000004</v>
      </c>
      <c r="F31" s="48">
        <f>F18</f>
        <v>0.53600000000000003</v>
      </c>
      <c r="G31" s="48">
        <f>F23</f>
        <v>0.5427184466019418</v>
      </c>
    </row>
  </sheetData>
  <sheetProtection sheet="1" objects="1" scenarios="1"/>
  <mergeCells count="7">
    <mergeCell ref="B24:G24"/>
    <mergeCell ref="B26:G26"/>
    <mergeCell ref="B1:G1"/>
    <mergeCell ref="B2:G2"/>
    <mergeCell ref="B4:G4"/>
    <mergeCell ref="B13:G13"/>
    <mergeCell ref="B20:G20"/>
  </mergeCells>
  <phoneticPr fontId="11"/>
  <pageMargins left="0.75" right="0.75" top="1" bottom="1" header="0.511811023622047" footer="0.511811023622047"/>
  <pageSetup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52"/>
  <sheetViews>
    <sheetView showGridLines="0" zoomScaleNormal="100" workbookViewId="0">
      <selection activeCell="B6" sqref="B6"/>
    </sheetView>
  </sheetViews>
  <sheetFormatPr defaultColWidth="8.7109375" defaultRowHeight="15"/>
  <cols>
    <col min="1" max="1" width="2" customWidth="1"/>
    <col min="2" max="2" width="80" customWidth="1"/>
    <col min="3" max="3" width="2" customWidth="1"/>
  </cols>
  <sheetData>
    <row r="2" spans="2:2" ht="39.75" customHeight="1">
      <c r="B2" s="1" t="s">
        <v>31</v>
      </c>
    </row>
    <row r="3" spans="2:2" ht="3.75" customHeight="1">
      <c r="B3" s="2"/>
    </row>
    <row r="4" spans="2:2" ht="27.75" customHeight="1">
      <c r="B4" s="3" t="s">
        <v>32</v>
      </c>
    </row>
    <row r="5" spans="2:2" ht="18.75">
      <c r="B5" s="4" t="s">
        <v>33</v>
      </c>
    </row>
    <row r="6" spans="2:2">
      <c r="B6" s="4" t="s">
        <v>34</v>
      </c>
    </row>
    <row r="7" spans="2:2" ht="7.5" customHeight="1">
      <c r="B7" s="2"/>
    </row>
    <row r="8" spans="2:2" ht="27.75" customHeight="1">
      <c r="B8" s="5" t="s">
        <v>35</v>
      </c>
    </row>
    <row r="9" spans="2:2" ht="18.75">
      <c r="B9" s="2" t="s">
        <v>36</v>
      </c>
    </row>
    <row r="10" spans="2:2" ht="18.75">
      <c r="B10" s="2" t="s">
        <v>37</v>
      </c>
    </row>
    <row r="11" spans="2:2" ht="18.75">
      <c r="B11" s="2" t="s">
        <v>38</v>
      </c>
    </row>
    <row r="12" spans="2:2" ht="7.5" customHeight="1">
      <c r="B12" s="2"/>
    </row>
    <row r="13" spans="2:2" ht="27.75" customHeight="1">
      <c r="B13" s="3" t="s">
        <v>39</v>
      </c>
    </row>
    <row r="14" spans="2:2" ht="18.75">
      <c r="B14" s="2" t="s">
        <v>40</v>
      </c>
    </row>
    <row r="15" spans="2:2" ht="18.75">
      <c r="B15" s="2" t="s">
        <v>41</v>
      </c>
    </row>
    <row r="16" spans="2:2" ht="18.75">
      <c r="B16" s="2" t="s">
        <v>42</v>
      </c>
    </row>
    <row r="17" spans="2:2" ht="18.75">
      <c r="B17" s="6" t="s">
        <v>43</v>
      </c>
    </row>
    <row r="18" spans="2:2" ht="7.5" customHeight="1">
      <c r="B18" s="2"/>
    </row>
    <row r="19" spans="2:2" ht="27.75" customHeight="1">
      <c r="B19" s="3" t="s">
        <v>44</v>
      </c>
    </row>
    <row r="20" spans="2:2" ht="18.75">
      <c r="B20" s="4" t="s">
        <v>45</v>
      </c>
    </row>
    <row r="21" spans="2:2" ht="18.75">
      <c r="B21" s="4" t="s">
        <v>46</v>
      </c>
    </row>
    <row r="22" spans="2:2">
      <c r="B22" s="4" t="s">
        <v>47</v>
      </c>
    </row>
    <row r="23" spans="2:2">
      <c r="B23" s="4" t="s">
        <v>48</v>
      </c>
    </row>
    <row r="24" spans="2:2" ht="7.5" customHeight="1">
      <c r="B24" s="2"/>
    </row>
    <row r="25" spans="2:2" ht="27.75" customHeight="1">
      <c r="B25" s="3" t="s">
        <v>49</v>
      </c>
    </row>
    <row r="26" spans="2:2" ht="18.75">
      <c r="B26" s="4" t="s">
        <v>50</v>
      </c>
    </row>
    <row r="27" spans="2:2">
      <c r="B27" s="4" t="s">
        <v>51</v>
      </c>
    </row>
    <row r="28" spans="2:2" ht="18.75">
      <c r="B28" s="2" t="s">
        <v>52</v>
      </c>
    </row>
    <row r="29" spans="2:2">
      <c r="B29" s="4" t="s">
        <v>53</v>
      </c>
    </row>
    <row r="30" spans="2:2" ht="7.5" customHeight="1">
      <c r="B30" s="2"/>
    </row>
    <row r="31" spans="2:2" ht="27.75" customHeight="1">
      <c r="B31" s="3" t="s">
        <v>54</v>
      </c>
    </row>
    <row r="32" spans="2:2">
      <c r="B32" s="4" t="s">
        <v>55</v>
      </c>
    </row>
    <row r="33" spans="2:2">
      <c r="B33" s="4" t="s">
        <v>56</v>
      </c>
    </row>
    <row r="34" spans="2:2">
      <c r="B34" s="4" t="s">
        <v>57</v>
      </c>
    </row>
    <row r="35" spans="2:2">
      <c r="B35" s="4" t="s">
        <v>58</v>
      </c>
    </row>
    <row r="36" spans="2:2">
      <c r="B36" s="4" t="s">
        <v>59</v>
      </c>
    </row>
    <row r="37" spans="2:2" ht="7.5" customHeight="1">
      <c r="B37" s="2"/>
    </row>
    <row r="38" spans="2:2" ht="27.75" customHeight="1">
      <c r="B38" s="3" t="s">
        <v>60</v>
      </c>
    </row>
    <row r="39" spans="2:2" ht="18.75">
      <c r="B39" s="4" t="s">
        <v>61</v>
      </c>
    </row>
    <row r="40" spans="2:2">
      <c r="B40" s="4" t="s">
        <v>62</v>
      </c>
    </row>
    <row r="41" spans="2:2">
      <c r="B41" s="4" t="s">
        <v>63</v>
      </c>
    </row>
    <row r="42" spans="2:2" ht="7.5" customHeight="1">
      <c r="B42" s="2"/>
    </row>
    <row r="43" spans="2:2" ht="27.75" customHeight="1">
      <c r="B43" s="3" t="s">
        <v>64</v>
      </c>
    </row>
    <row r="44" spans="2:2">
      <c r="B44" s="4" t="s">
        <v>65</v>
      </c>
    </row>
    <row r="45" spans="2:2">
      <c r="B45" s="4" t="s">
        <v>66</v>
      </c>
    </row>
    <row r="46" spans="2:2" ht="18.75">
      <c r="B46" s="4" t="s">
        <v>67</v>
      </c>
    </row>
    <row r="47" spans="2:2" ht="7.5" customHeight="1">
      <c r="B47" s="2"/>
    </row>
    <row r="48" spans="2:2" ht="16.5">
      <c r="B48" s="7" t="s">
        <v>68</v>
      </c>
    </row>
    <row r="49" spans="2:2">
      <c r="B49" s="4" t="s">
        <v>69</v>
      </c>
    </row>
    <row r="50" spans="2:2" ht="18.75">
      <c r="B50" s="2" t="s">
        <v>70</v>
      </c>
    </row>
    <row r="51" spans="2:2" ht="18.75">
      <c r="B51" s="2" t="s">
        <v>71</v>
      </c>
    </row>
    <row r="52" spans="2:2" ht="16.5">
      <c r="B52" s="7" t="s">
        <v>68</v>
      </c>
    </row>
  </sheetData>
  <sheetProtection password="CE4B" sheet="1"/>
  <phoneticPr fontId="11"/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FL比率 診断＆分析</vt:lpstr>
      <vt:lpstr>改善シミュレーション</vt:lpstr>
      <vt:lpstr>使い方ガイド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㈱セルフィー</dc:creator>
  <dc:description/>
  <cp:lastModifiedBy>文紀 岡野</cp:lastModifiedBy>
  <cp:revision>1</cp:revision>
  <dcterms:created xsi:type="dcterms:W3CDTF">2026-02-13T10:35:28Z</dcterms:created>
  <dcterms:modified xsi:type="dcterms:W3CDTF">2026-02-13T12:12:39Z</dcterms:modified>
  <dc:language>en-US</dc:language>
</cp:coreProperties>
</file>